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9F967B33-2FCE-4A7B-83C8-DFAC2E6BA31C}" xr6:coauthVersionLast="47" xr6:coauthVersionMax="47" xr10:uidLastSave="{00000000-0000-0000-0000-000000000000}"/>
  <bookViews>
    <workbookView xWindow="-28800" yWindow="1710" windowWidth="29145" windowHeight="12420" xr2:uid="{00000000-000D-0000-FFFF-FFFF00000000}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flow'!#REF!</definedName>
    <definedName name="_xlnm.Print_Area" localSheetId="0">'Cash flow'!$A$1:$O$58</definedName>
    <definedName name="_xlnm.Print_Area" localSheetId="1">'Cash flow chart'!$A$1:$L$29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G2" i="2"/>
  <c r="O25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14" i="1"/>
  <c r="O16" i="1"/>
  <c r="E18" i="1" l="1"/>
  <c r="C18" i="1"/>
  <c r="N4" i="1" l="1"/>
  <c r="M4" i="1"/>
  <c r="L4" i="1"/>
  <c r="K4" i="1"/>
  <c r="J4" i="1"/>
  <c r="I4" i="1"/>
  <c r="H4" i="1"/>
  <c r="G4" i="1"/>
  <c r="F4" i="1"/>
  <c r="E4" i="1"/>
  <c r="D4" i="1"/>
  <c r="B3" i="1" l="1"/>
  <c r="B19" i="1" l="1"/>
  <c r="B56" i="1" s="1"/>
  <c r="C7" i="1" l="1"/>
  <c r="C19" i="1" s="1"/>
  <c r="D18" i="1" l="1"/>
  <c r="O10" i="1" l="1"/>
  <c r="O11" i="1"/>
  <c r="O12" i="1"/>
  <c r="O13" i="1"/>
  <c r="O17" i="1"/>
  <c r="O51" i="1"/>
  <c r="O52" i="1"/>
  <c r="O53" i="1"/>
  <c r="O50" i="1"/>
  <c r="F18" i="1"/>
  <c r="G18" i="1"/>
  <c r="H18" i="1"/>
  <c r="I18" i="1"/>
  <c r="J18" i="1"/>
  <c r="K18" i="1"/>
  <c r="L18" i="1"/>
  <c r="M18" i="1"/>
  <c r="N18" i="1"/>
  <c r="O54" i="1" l="1"/>
  <c r="C48" i="1"/>
  <c r="C55" i="1" s="1"/>
  <c r="C56" i="1" s="1"/>
  <c r="E48" i="1"/>
  <c r="E55" i="1" s="1"/>
  <c r="J48" i="1"/>
  <c r="J55" i="1" s="1"/>
  <c r="D48" i="1"/>
  <c r="D55" i="1" s="1"/>
  <c r="I48" i="1"/>
  <c r="I55" i="1" s="1"/>
  <c r="M48" i="1"/>
  <c r="M55" i="1" s="1"/>
  <c r="H48" i="1"/>
  <c r="H55" i="1" s="1"/>
  <c r="N48" i="1"/>
  <c r="N55" i="1" s="1"/>
  <c r="G48" i="1"/>
  <c r="G55" i="1" s="1"/>
  <c r="K48" i="1"/>
  <c r="K55" i="1" s="1"/>
  <c r="L48" i="1"/>
  <c r="L55" i="1" s="1"/>
  <c r="F48" i="1"/>
  <c r="F55" i="1" s="1"/>
  <c r="O18" i="1"/>
  <c r="O55" i="1" l="1"/>
  <c r="D7" i="1"/>
  <c r="D19" i="1" s="1"/>
  <c r="O48" i="1"/>
  <c r="D56" i="1" l="1"/>
  <c r="E7" i="1" s="1"/>
  <c r="E19" i="1" s="1"/>
  <c r="E56" i="1" s="1"/>
  <c r="F7" i="1" s="1"/>
  <c r="F19" i="1" s="1"/>
  <c r="F56" i="1" l="1"/>
  <c r="G7" i="1" s="1"/>
  <c r="G19" i="1" s="1"/>
  <c r="G56" i="1" l="1"/>
  <c r="H7" i="1" s="1"/>
  <c r="H19" i="1" s="1"/>
  <c r="H56" i="1" l="1"/>
  <c r="I7" i="1" s="1"/>
  <c r="I19" i="1" s="1"/>
  <c r="I56" i="1" l="1"/>
  <c r="J7" i="1" s="1"/>
  <c r="J19" i="1" s="1"/>
  <c r="J56" i="1" l="1"/>
  <c r="K7" i="1" s="1"/>
  <c r="K19" i="1" s="1"/>
  <c r="K56" i="1" l="1"/>
  <c r="L7" i="1" s="1"/>
  <c r="L19" i="1" s="1"/>
  <c r="L56" i="1" l="1"/>
  <c r="M7" i="1" s="1"/>
  <c r="M19" i="1" s="1"/>
  <c r="M56" i="1" l="1"/>
  <c r="N19" i="1" s="1"/>
  <c r="N56" i="1" s="1"/>
</calcChain>
</file>

<file path=xl/sharedStrings.xml><?xml version="1.0" encoding="utf-8"?>
<sst xmlns="http://schemas.openxmlformats.org/spreadsheetml/2006/main" count="113" uniqueCount="67">
  <si>
    <t>CASH RECEIPTS</t>
  </si>
  <si>
    <t>CASH PAID OUT</t>
  </si>
  <si>
    <t>Advertising</t>
  </si>
  <si>
    <t>Utilities</t>
  </si>
  <si>
    <t>SUBTOTAL</t>
  </si>
  <si>
    <t>Loan principal payment</t>
  </si>
  <si>
    <t>Other startup costs</t>
  </si>
  <si>
    <t>TOTAL CASH PAID OUT</t>
  </si>
  <si>
    <t>Starting date</t>
  </si>
  <si>
    <t>Loan proceeds</t>
  </si>
  <si>
    <t>Owner contributions</t>
  </si>
  <si>
    <t>Interest, other income</t>
  </si>
  <si>
    <t>Returns and allowances</t>
  </si>
  <si>
    <t>Commissions and fees</t>
  </si>
  <si>
    <t>Contract labor</t>
  </si>
  <si>
    <t>Insurance (other than health)</t>
  </si>
  <si>
    <t>Mortgage interest</t>
  </si>
  <si>
    <t>Other interest expense</t>
  </si>
  <si>
    <t>Office expense</t>
  </si>
  <si>
    <t>Repairs and maintenance</t>
  </si>
  <si>
    <t>Supplies (not in COGS)</t>
  </si>
  <si>
    <t>Taxes and licenses</t>
  </si>
  <si>
    <t>Interest expense</t>
  </si>
  <si>
    <t>Beginning</t>
  </si>
  <si>
    <t>Cash balance alert minimum</t>
  </si>
  <si>
    <t>Total</t>
  </si>
  <si>
    <t>Rent or lease: vehicles, equipment</t>
  </si>
  <si>
    <t>Capital purchases</t>
  </si>
  <si>
    <t>TOTAL CASH RECEIPTS</t>
  </si>
  <si>
    <t>Cash on hand (beginning of month)</t>
  </si>
  <si>
    <t>Meals and entertainment</t>
  </si>
  <si>
    <t>Collections on accounts receivable</t>
  </si>
  <si>
    <t>Total cash available</t>
  </si>
  <si>
    <t xml:space="preserve"> </t>
  </si>
  <si>
    <t>Small business cash flow projection</t>
  </si>
  <si>
    <t>Jan-xx</t>
  </si>
  <si>
    <t>Feb-xx</t>
  </si>
  <si>
    <t>Mar-xx</t>
  </si>
  <si>
    <t>Apr-xx</t>
  </si>
  <si>
    <t>May-xx</t>
  </si>
  <si>
    <t>Jun-xx</t>
  </si>
  <si>
    <t>Jul-xx</t>
  </si>
  <si>
    <t>Aug-xx</t>
  </si>
  <si>
    <t>Sep-xx</t>
  </si>
  <si>
    <t>Oct-xx</t>
  </si>
  <si>
    <t>Nov-xx</t>
  </si>
  <si>
    <t>Dec-xx</t>
  </si>
  <si>
    <t>Cash on hand (end of month)</t>
  </si>
  <si>
    <t>Grants, Donations</t>
  </si>
  <si>
    <t>Rent or lease- Office</t>
  </si>
  <si>
    <t>Programming Costs</t>
  </si>
  <si>
    <t>Travel and Auto</t>
  </si>
  <si>
    <t>Accounting and Legal</t>
  </si>
  <si>
    <t xml:space="preserve">Transfer to reserve account </t>
  </si>
  <si>
    <t>Employee benefits (CPP, EI, other benefits)</t>
  </si>
  <si>
    <t>Other expenses-describe</t>
  </si>
  <si>
    <t xml:space="preserve">Cash balance alert minimum: </t>
  </si>
  <si>
    <t>YOUR COMPANY NAME</t>
  </si>
  <si>
    <t>Prepared by:XXXX</t>
  </si>
  <si>
    <t>Date:XX XXX XXXX</t>
  </si>
  <si>
    <t>**Cash sales</t>
  </si>
  <si>
    <t>Donations</t>
  </si>
  <si>
    <t>Owners'/Shareholder withdrawals</t>
  </si>
  <si>
    <t>*Materials and supplies (in COGS)</t>
  </si>
  <si>
    <t>**Wages (excl CPP, EI other benefits)</t>
  </si>
  <si>
    <t>**Change the Category description of Cash Paid Out to suit your business.</t>
  </si>
  <si>
    <t>**Change the Category Description of Cash Receipts to suit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</si>
</sst>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mmmm"/>
    <numFmt numFmtId="166" formatCode="&quot;$&quot;#,##0"/>
  </numFmts>
  <fonts count="18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2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b/>
      <sz val="16"/>
      <color theme="4" tint="-0.499984740745262"/>
      <name val="Sitka Heading"/>
      <scheme val="major"/>
    </font>
    <font>
      <b/>
      <sz val="12"/>
      <color theme="1" tint="0.249977111117893"/>
      <name val="Sitka Heading"/>
      <family val="2"/>
      <scheme val="major"/>
    </font>
    <font>
      <b/>
      <sz val="12"/>
      <color theme="1" tint="0.14999847407452621"/>
      <name val="Arial"/>
      <family val="2"/>
      <scheme val="minor"/>
    </font>
    <font>
      <sz val="12"/>
      <color theme="1" tint="0.1499984740745262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i/>
      <sz val="1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 style="thin">
        <color theme="6" tint="-0.74999237037263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164" fontId="1" fillId="0" borderId="0" applyFont="0" applyFill="0" applyBorder="0" applyAlignment="0" applyProtection="0"/>
  </cellStyleXfs>
  <cellXfs count="61">
    <xf numFmtId="0" fontId="0" fillId="0" borderId="0" xfId="0">
      <alignment wrapText="1"/>
    </xf>
    <xf numFmtId="0" fontId="4" fillId="0" borderId="0" xfId="0" applyFont="1">
      <alignment wrapText="1"/>
    </xf>
    <xf numFmtId="0" fontId="3" fillId="0" borderId="0" xfId="0" applyFont="1">
      <alignment wrapText="1"/>
    </xf>
    <xf numFmtId="3" fontId="3" fillId="0" borderId="0" xfId="0" applyNumberFormat="1" applyFont="1">
      <alignment wrapText="1"/>
    </xf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>
      <alignment horizontal="left" vertical="top" wrapText="1"/>
    </xf>
    <xf numFmtId="0" fontId="11" fillId="7" borderId="6" xfId="0" applyFont="1" applyFill="1" applyBorder="1" applyAlignment="1">
      <alignment horizontal="left" vertical="center" wrapText="1" indent="1"/>
    </xf>
    <xf numFmtId="17" fontId="12" fillId="7" borderId="7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wrapText="1" indent="1"/>
    </xf>
    <xf numFmtId="0" fontId="11" fillId="7" borderId="5" xfId="0" applyFont="1" applyFill="1" applyBorder="1" applyAlignment="1">
      <alignment horizontal="left" vertical="center" wrapText="1" indent="1"/>
    </xf>
    <xf numFmtId="3" fontId="12" fillId="7" borderId="5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0" xfId="0" applyNumberFormat="1" applyFont="1" applyAlignment="1">
      <alignment horizontal="left" wrapText="1" inden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vertical="center" wrapText="1" indent="1"/>
    </xf>
    <xf numFmtId="0" fontId="11" fillId="6" borderId="0" xfId="0" applyFont="1" applyFill="1" applyAlignment="1">
      <alignment horizontal="center" vertical="center" wrapText="1"/>
    </xf>
    <xf numFmtId="17" fontId="11" fillId="6" borderId="0" xfId="0" applyNumberFormat="1" applyFont="1" applyFill="1" applyAlignment="1">
      <alignment horizontal="center" vertical="center" wrapText="1"/>
    </xf>
    <xf numFmtId="165" fontId="11" fillId="6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1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3" fontId="7" fillId="2" borderId="0" xfId="0" applyNumberFormat="1" applyFont="1" applyFill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 indent="1"/>
    </xf>
    <xf numFmtId="0" fontId="12" fillId="6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3" fontId="12" fillId="5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3" fontId="12" fillId="2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 inden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 indent="1"/>
    </xf>
    <xf numFmtId="0" fontId="11" fillId="8" borderId="0" xfId="0" applyFont="1" applyFill="1" applyAlignment="1">
      <alignment horizontal="center" vertical="center" wrapText="1"/>
    </xf>
    <xf numFmtId="17" fontId="11" fillId="8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 indent="1"/>
    </xf>
    <xf numFmtId="3" fontId="12" fillId="5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 applyProtection="1">
      <alignment horizontal="center" vertical="center" wrapText="1"/>
      <protection locked="0"/>
    </xf>
    <xf numFmtId="3" fontId="12" fillId="2" borderId="9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wrapText="1" indent="1"/>
    </xf>
    <xf numFmtId="166" fontId="7" fillId="4" borderId="3" xfId="1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6" fillId="0" borderId="0" xfId="0" applyFont="1">
      <alignment wrapText="1"/>
    </xf>
    <xf numFmtId="0" fontId="6" fillId="4" borderId="2" xfId="0" applyFont="1" applyFill="1" applyBorder="1" applyAlignment="1">
      <alignment horizontal="left" vertical="center" wrapText="1" indent="2"/>
    </xf>
    <xf numFmtId="0" fontId="6" fillId="4" borderId="3" xfId="0" applyFont="1" applyFill="1" applyBorder="1" applyAlignment="1">
      <alignment horizontal="left" vertical="center" wrapText="1" indent="2"/>
    </xf>
  </cellXfs>
  <cellStyles count="2">
    <cellStyle name="Currency" xfId="1" builtinId="4"/>
    <cellStyle name="Normal" xfId="0" builtinId="0" customBuiltin="1"/>
  </cellStyles>
  <dxfs count="127">
    <dxf>
      <font>
        <color rgb="FFC00000"/>
      </font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22" formatCode="mmm/yy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22" formatCode="mmm/yy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22" formatCode="m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22" formatCode="mmm/yy"/>
      <fill>
        <patternFill patternType="solid">
          <fgColor indexed="64"/>
          <bgColor theme="8" tint="0.599963377788628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3973EF6A-B0C6-494A-AB23-DAB401262EA5}">
      <tableStyleElement type="wholeTable" dxfId="126"/>
      <tableStyleElement type="headerRow" dxfId="125"/>
      <tableStyleElement type="totalRow" dxfId="124"/>
      <tableStyleElement type="firstTotalCell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4800" b="0">
                <a:solidFill>
                  <a:schemeClr val="tx2">
                    <a:lumMod val="75000"/>
                  </a:schemeClr>
                </a:solidFill>
                <a:latin typeface="Sitka Heading" pitchFamily="2" charset="0"/>
              </a:defRPr>
            </a:pPr>
            <a:r>
              <a:rPr lang="en-US" sz="1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Sitka Heading" pitchFamily="2" charset="0"/>
              </a:rPr>
              <a:t>YOUR COMPANY NAME</a:t>
            </a:r>
            <a:br>
              <a:rPr lang="en-US" sz="1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Sitka Heading" pitchFamily="2" charset="0"/>
              </a:rPr>
            </a:br>
            <a:r>
              <a:rPr lang="en-US" sz="1400" b="0">
                <a:solidFill>
                  <a:schemeClr val="tx2">
                    <a:lumMod val="75000"/>
                  </a:schemeClr>
                </a:solidFill>
                <a:latin typeface="+mj-lt"/>
              </a:rPr>
              <a:t>Cash flow projection</a:t>
            </a:r>
          </a:p>
        </c:rich>
      </c:tx>
      <c:layout>
        <c:manualLayout>
          <c:xMode val="edge"/>
          <c:yMode val="edge"/>
          <c:x val="8.7885020865898264E-2"/>
          <c:y val="4.4889207338918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2865859300052E-2"/>
          <c:y val="0.26297932022775955"/>
          <c:w val="0.84327786948709338"/>
          <c:h val="0.52308481526934003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invertIfNegative val="0"/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Jan-xx</c:v>
                </c:pt>
                <c:pt idx="2">
                  <c:v>Feb-xx</c:v>
                </c:pt>
                <c:pt idx="3">
                  <c:v>Mar-xx</c:v>
                </c:pt>
                <c:pt idx="4">
                  <c:v>Apr-xx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Aug-xx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Dec-xx</c:v>
                </c:pt>
              </c:strCache>
            </c:strRef>
          </c:cat>
          <c:val>
            <c:numRef>
              <c:f>'Cash flow'!$B$56:$N$56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Jan-xx</c:v>
                </c:pt>
                <c:pt idx="2">
                  <c:v>Feb-xx</c:v>
                </c:pt>
                <c:pt idx="3">
                  <c:v>Mar-xx</c:v>
                </c:pt>
                <c:pt idx="4">
                  <c:v>Apr-xx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Aug-xx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Dec-xx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Period</a:t>
                </a:r>
              </a:p>
            </c:rich>
          </c:tx>
          <c:layout>
            <c:manualLayout>
              <c:xMode val="edge"/>
              <c:yMode val="edge"/>
              <c:x val="0.46837054532611028"/>
              <c:y val="0.89429803044091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Cash on hand</a:t>
                </a:r>
              </a:p>
            </c:rich>
          </c:tx>
          <c:layout>
            <c:manualLayout>
              <c:xMode val="edge"/>
              <c:yMode val="edge"/>
              <c:x val="2.6307888288611744E-2"/>
              <c:y val="0.42668165365392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87660146377798"/>
          <c:y val="5.627642140085827E-2"/>
          <c:w val="0.21341484594810523"/>
          <c:h val="8.9770354906054298E-2"/>
        </c:manualLayout>
      </c:layout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>
          <a:lumMod val="75000"/>
          <a:lumOff val="25000"/>
        </a:schemeClr>
      </a:solidFill>
      <a:round/>
    </a:ln>
  </c:sp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33514</xdr:colOff>
      <xdr:row>2</xdr:row>
      <xdr:rowOff>163334</xdr:rowOff>
    </xdr:from>
    <xdr:to>
      <xdr:col>11</xdr:col>
      <xdr:colOff>1081653</xdr:colOff>
      <xdr:row>28</xdr:row>
      <xdr:rowOff>185737</xdr:rowOff>
    </xdr:to>
    <xdr:graphicFrame macro="">
      <xdr:nvGraphicFramePr>
        <xdr:cNvPr id="4098" name="Chart 2" descr="Combination chart showing Cash on Hand Minimum Alert and Cash Flow Projection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D09BB-34D3-4AF7-9031-3D6DF1158C56}" name="CashReceipts" displayName="CashReceipts" ref="A9:O18" totalsRowCount="1" headerRowDxfId="122" dataDxfId="120" totalsRowDxfId="118" headerRowBorderDxfId="121" tableBorderDxfId="119">
  <autoFilter ref="A9:O17" xr:uid="{CFC3E0DF-7E01-43B0-81AC-B970BB27A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785BA6-709A-4A26-97A8-620F1A41A744}" name="CASH RECEIPTS" totalsRowLabel="TOTAL CASH RECEIPTS" dataDxfId="117" totalsRowDxfId="116"/>
    <tableColumn id="2" xr3:uid="{91C2B6BC-11DB-4F7F-A837-AA987D387048}" name=" " dataDxfId="115" totalsRowDxfId="114"/>
    <tableColumn id="3" xr3:uid="{EAFC92A7-99F7-4058-BE5D-3FCB3E5080BC}" name="Jan-xx" totalsRowFunction="custom" dataDxfId="113" totalsRowDxfId="112">
      <totalsRowFormula>SUM(C10,C12:C17,(C11*-1))</totalsRowFormula>
    </tableColumn>
    <tableColumn id="4" xr3:uid="{DF5F164F-FD23-4AAA-A7A5-55E2EA3129E5}" name="Feb-xx" totalsRowFunction="custom" dataDxfId="111" totalsRowDxfId="110">
      <totalsRowFormula>SUM(D10,D12:D17,(D11*-1))</totalsRowFormula>
    </tableColumn>
    <tableColumn id="5" xr3:uid="{475C154A-8FF3-4B3F-858C-11CB0D071C8E}" name="Mar-xx" totalsRowFunction="custom" dataDxfId="109" totalsRowDxfId="108">
      <totalsRowFormula>SUM(E10,E12:E17,(E11*-1))</totalsRowFormula>
    </tableColumn>
    <tableColumn id="6" xr3:uid="{A4A81A2E-5A80-49FF-B0C7-C3FD322D8328}" name="Apr-xx" totalsRowFunction="custom" dataDxfId="107" totalsRowDxfId="106">
      <totalsRowFormula>SUM(F10,F12:F17,(F11*-1))</totalsRowFormula>
    </tableColumn>
    <tableColumn id="7" xr3:uid="{057ACB0A-F039-4246-886D-E108CD9A4C27}" name="May-xx" totalsRowFunction="custom" dataDxfId="105" totalsRowDxfId="104">
      <totalsRowFormula>SUM(G10,G12:G17,(G11*-1))</totalsRowFormula>
    </tableColumn>
    <tableColumn id="8" xr3:uid="{02E2AB04-F8F4-47DA-9626-D1BA6BAAB183}" name="Jun-xx" totalsRowFunction="custom" dataDxfId="103" totalsRowDxfId="102">
      <totalsRowFormula>SUM(H10,H12:H17,(H11*-1))</totalsRowFormula>
    </tableColumn>
    <tableColumn id="9" xr3:uid="{2E77A184-8560-4584-B7AB-3C29EF58CFEB}" name="Jul-xx" totalsRowFunction="custom" dataDxfId="101" totalsRowDxfId="100">
      <totalsRowFormula>SUM(I10,I12:I17,(I11*-1))</totalsRowFormula>
    </tableColumn>
    <tableColumn id="10" xr3:uid="{AF505866-741F-472B-9321-9C1FE0A0C8BB}" name="Aug-xx" totalsRowFunction="custom" dataDxfId="99" totalsRowDxfId="98">
      <totalsRowFormula>SUM(J10,J12:J17,(J11*-1))</totalsRowFormula>
    </tableColumn>
    <tableColumn id="11" xr3:uid="{86A5EB5F-CB3E-4435-B329-D75D16031EC4}" name="Sep-xx" totalsRowFunction="custom" dataDxfId="97" totalsRowDxfId="96">
      <totalsRowFormula>SUM(K10,K12:K17,(K11*-1))</totalsRowFormula>
    </tableColumn>
    <tableColumn id="12" xr3:uid="{0CF60FD3-7405-45F1-9261-F99C8D40410D}" name="Oct-xx" totalsRowFunction="custom" dataDxfId="95" totalsRowDxfId="94">
      <totalsRowFormula>SUM(L10,L12:L17,(L11*-1))</totalsRowFormula>
    </tableColumn>
    <tableColumn id="13" xr3:uid="{A9F2F9CA-E616-4FB8-B375-9D72A3A2306E}" name="Nov-xx" totalsRowFunction="custom" dataDxfId="93" totalsRowDxfId="92">
      <totalsRowFormula>SUM(M10,M12:M17,(M11*-1))</totalsRowFormula>
    </tableColumn>
    <tableColumn id="14" xr3:uid="{8339EBEE-BBEA-46CE-BCF2-D019FBC764EA}" name="Dec-xx" totalsRowFunction="custom" dataDxfId="91" totalsRowDxfId="90">
      <totalsRowFormula>SUM(N10,N12:N17,(N11*-1))</totalsRowFormula>
    </tableColumn>
    <tableColumn id="15" xr3:uid="{648D2FEE-FA3E-48F9-8B91-D10A39039861}" name="Total" totalsRowFunction="sum" dataDxfId="89" totalsRowDxfId="88"/>
  </tableColumns>
  <tableStyleInfo name="Cash" showFirstColumn="0" showLastColumn="0" showRowStripes="0" showColumnStripes="0"/>
  <extLst>
    <ext xmlns:x14="http://schemas.microsoft.com/office/spreadsheetml/2009/9/main" uri="{504A1905-F514-4f6f-8877-14C23A59335A}">
      <x14:table altTextSummary="Enter or modify Cash Receipts items and each month values in this table. Total Cash Receipts and Total Cash Available are auto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C4B605-CC6D-4B4B-B065-4404522D4544}" name="CashOnHand" displayName="CashOnHand" ref="B6:O7" totalsRowShown="0" headerRowDxfId="87" dataDxfId="85" headerRowBorderDxfId="86" tableBorderDxfId="84">
  <autoFilter ref="B6:O7" xr:uid="{75A0FB42-9BAD-45ED-B6CD-B87D7AFD6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8D52D9-107B-402E-9F92-2189471D5CC0}" name="Beginning" dataDxfId="83"/>
    <tableColumn id="2" xr3:uid="{20D78004-755E-4402-9E26-152FC8ED5814}" name="Jan-xx" dataDxfId="82">
      <calculatedColumnFormula>B56</calculatedColumnFormula>
    </tableColumn>
    <tableColumn id="3" xr3:uid="{58B5D5C5-7173-416A-A579-975E8462BF39}" name="Feb-xx" dataDxfId="81">
      <calculatedColumnFormula>C56</calculatedColumnFormula>
    </tableColumn>
    <tableColumn id="4" xr3:uid="{CCD3D305-A175-4686-A03A-FE03A58B6046}" name="Mar-xx" dataDxfId="80">
      <calculatedColumnFormula>D56</calculatedColumnFormula>
    </tableColumn>
    <tableColumn id="5" xr3:uid="{7487B9ED-A5B6-4275-B519-DF9A4DC952A3}" name="Apr-xx" dataDxfId="79">
      <calculatedColumnFormula>E56</calculatedColumnFormula>
    </tableColumn>
    <tableColumn id="6" xr3:uid="{D0285F12-7AB3-434D-ACFC-557AB16EA276}" name="May-xx" dataDxfId="78">
      <calculatedColumnFormula>F56</calculatedColumnFormula>
    </tableColumn>
    <tableColumn id="7" xr3:uid="{5905ED31-A771-4C77-9F7B-21EB8D7D866C}" name="Jun-xx" dataDxfId="77">
      <calculatedColumnFormula>G56</calculatedColumnFormula>
    </tableColumn>
    <tableColumn id="8" xr3:uid="{9A51A46A-0270-4010-B46F-5E41DAC27337}" name="Jul-xx" dataDxfId="76">
      <calculatedColumnFormula>H56</calculatedColumnFormula>
    </tableColumn>
    <tableColumn id="9" xr3:uid="{C50FCAC0-0903-4353-9342-19872C9474D2}" name="Aug-xx" dataDxfId="75">
      <calculatedColumnFormula>I56</calculatedColumnFormula>
    </tableColumn>
    <tableColumn id="10" xr3:uid="{EAEAA103-AA5B-40BA-9E23-F7078AFE3478}" name="Sep-xx" dataDxfId="74">
      <calculatedColumnFormula>J56</calculatedColumnFormula>
    </tableColumn>
    <tableColumn id="11" xr3:uid="{3ADBD22F-BC89-42A6-8F59-41DEDFECBC71}" name="Oct-xx" dataDxfId="73">
      <calculatedColumnFormula>K56</calculatedColumnFormula>
    </tableColumn>
    <tableColumn id="12" xr3:uid="{B8EA8B1B-9036-4E9F-871B-2F4567DB2779}" name="Nov-xx" dataDxfId="72">
      <calculatedColumnFormula>L56</calculatedColumnFormula>
    </tableColumn>
    <tableColumn id="13" xr3:uid="{4C066EE9-1CD6-4DEB-B04E-E8323FED01D8}" name="Dec-xx" dataDxfId="71"/>
    <tableColumn id="14" xr3:uid="{5C490499-9979-4A92-A6A0-E575500F609A}" name="Total" dataDxfId="70"/>
  </tableColumns>
  <tableStyleInfo name="Cash" showFirstColumn="0" showLastColumn="0" showRowStripes="1" showColumnStripes="0"/>
  <extLst>
    <ext xmlns:x14="http://schemas.microsoft.com/office/spreadsheetml/2009/9/main" uri="{504A1905-F514-4f6f-8877-14C23A59335A}">
      <x14:table altTextSummary="Enter Cash on hand in Beginning in this table. Cash on hand is auto calculated for each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AA0C5-6F01-4707-BE57-FCE812638BFE}" name="Expenses" displayName="Expenses" ref="A21:O48" totalsRowCount="1" headerRowDxfId="69" dataDxfId="67" totalsRowDxfId="65" headerRowBorderDxfId="68" tableBorderDxfId="66">
  <autoFilter ref="A21:O47" xr:uid="{A0C50E5F-48E7-4FF5-9174-0349EDAEA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261CF7A-EEE7-487E-A66A-67839141F582}" name="CASH PAID OUT" totalsRowLabel="SUBTOTAL" dataDxfId="64" totalsRowDxfId="63"/>
    <tableColumn id="2" xr3:uid="{FFDDD715-00DA-40DA-B7B2-83C50324FA64}" name=" " dataDxfId="62" totalsRowDxfId="61"/>
    <tableColumn id="3" xr3:uid="{12727C3A-6CCB-403A-9105-08531DDF44CE}" name="Jan-xx" totalsRowFunction="sum" dataDxfId="60" totalsRowDxfId="59"/>
    <tableColumn id="4" xr3:uid="{6EABBF00-527B-42E9-AAE1-638685D3999F}" name="Feb-xx" totalsRowFunction="sum" dataDxfId="58" totalsRowDxfId="57"/>
    <tableColumn id="5" xr3:uid="{6E514C19-7D32-44A7-A4A3-F9D85F38D8A4}" name="Mar-xx" totalsRowFunction="sum" dataDxfId="56" totalsRowDxfId="55"/>
    <tableColumn id="6" xr3:uid="{D2A328FD-714B-4F71-A561-655887DCB47B}" name="Apr-xx" totalsRowFunction="sum" dataDxfId="54" totalsRowDxfId="53"/>
    <tableColumn id="7" xr3:uid="{09AE9247-F0FE-4634-9245-22CC1836C30E}" name="May-xx" totalsRowFunction="sum" dataDxfId="52" totalsRowDxfId="51"/>
    <tableColumn id="8" xr3:uid="{42F0DC4F-D407-4AF6-B7FA-D122931F81D2}" name="Jun-xx" totalsRowFunction="sum" dataDxfId="50" totalsRowDxfId="49"/>
    <tableColumn id="9" xr3:uid="{1BC29ADC-3A19-4F5E-B845-D3517850D542}" name="Jul-xx" totalsRowFunction="sum" dataDxfId="48" totalsRowDxfId="47"/>
    <tableColumn id="10" xr3:uid="{7E9CBC9D-813B-48E2-ACDE-F8151C065E95}" name="Aug-xx" totalsRowFunction="sum" dataDxfId="46" totalsRowDxfId="45"/>
    <tableColumn id="11" xr3:uid="{93A6F074-1EB9-4DF9-841B-30012F554080}" name="Sep-xx" totalsRowFunction="sum" dataDxfId="44" totalsRowDxfId="43"/>
    <tableColumn id="12" xr3:uid="{73EDC368-265A-47CD-AE46-9E515EE45D0F}" name="Oct-xx" totalsRowFunction="sum" dataDxfId="42" totalsRowDxfId="41"/>
    <tableColumn id="13" xr3:uid="{72EC1B92-59C7-4508-BCE8-C01C817C1478}" name="Nov-xx" totalsRowFunction="sum" dataDxfId="40" totalsRowDxfId="39"/>
    <tableColumn id="14" xr3:uid="{6793F1EB-794A-48A1-83D8-6D45C0C4EFEB}" name="Dec-xx" totalsRowFunction="sum" dataDxfId="38" totalsRowDxfId="37"/>
    <tableColumn id="15" xr3:uid="{CF05919A-D829-4999-9210-E2C1BD966A3B}" name="Total" totalsRowFunction="sum" dataDxfId="36" totalsRowDxfId="35">
      <calculatedColumnFormula>SUM(C22:N22)</calculatedColumn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Sub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5F3D1-1F8B-4889-86FF-1AC757D0312E}" name="CashPaidOut" displayName="CashPaidOut" ref="A49:O55" totalsRowCount="1" headerRowDxfId="34" dataDxfId="33" totalsRowDxfId="31" tableBorderDxfId="32">
  <autoFilter ref="A49:O54" xr:uid="{DC4C7ED9-74F1-4A69-951F-0F4CF78541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C64AEAF-E62A-4A61-942F-43A9B0A1E14F}" name="CASH PAID OUT" totalsRowLabel="TOTAL CASH PAID OUT" dataDxfId="30" totalsRowDxfId="29"/>
    <tableColumn id="2" xr3:uid="{71D4A62C-EC6A-4CDA-AF06-A527AFAA7172}" name=" " dataDxfId="28" totalsRowDxfId="27"/>
    <tableColumn id="3" xr3:uid="{1F5533FD-DD51-446B-AB43-B622A36D30A3}" name="Jan-xx" totalsRowFunction="custom" dataDxfId="26" totalsRowDxfId="25">
      <totalsRowFormula>Expenses[[#Totals],[Jan-xx]]+SUBTOTAL(109,CashPaidOut[Jan-xx])</totalsRowFormula>
    </tableColumn>
    <tableColumn id="4" xr3:uid="{516593D0-4E8A-4599-AFCA-9A7BC28C6C1D}" name="Feb-xx" totalsRowFunction="custom" dataDxfId="24" totalsRowDxfId="23">
      <totalsRowFormula>Expenses[[#Totals],[Feb-xx]]+SUBTOTAL(109,CashPaidOut[Feb-xx])</totalsRowFormula>
    </tableColumn>
    <tableColumn id="5" xr3:uid="{A50965D1-3E84-4803-A542-1601688C4076}" name="Mar-xx" totalsRowFunction="custom" dataDxfId="22" totalsRowDxfId="21">
      <totalsRowFormula>Expenses[[#Totals],[Mar-xx]]+SUBTOTAL(109,CashPaidOut[Mar-xx])</totalsRowFormula>
    </tableColumn>
    <tableColumn id="6" xr3:uid="{C363A5CD-2ED6-4D10-B508-E20B96AD2391}" name="Apr-xx" totalsRowFunction="custom" dataDxfId="20" totalsRowDxfId="19">
      <totalsRowFormula>Expenses[[#Totals],[Apr-xx]]+SUBTOTAL(109,CashPaidOut[Apr-xx])</totalsRowFormula>
    </tableColumn>
    <tableColumn id="7" xr3:uid="{8331B682-A4BD-4980-B245-12AD1BF8162C}" name="May-xx" totalsRowFunction="custom" dataDxfId="18" totalsRowDxfId="17">
      <totalsRowFormula>Expenses[[#Totals],[May-xx]]+SUBTOTAL(109,CashPaidOut[May-xx])</totalsRowFormula>
    </tableColumn>
    <tableColumn id="8" xr3:uid="{1CE97521-1AA0-4EC8-9DA4-E5E05893A660}" name="Jun-xx" totalsRowFunction="custom" dataDxfId="16" totalsRowDxfId="15">
      <totalsRowFormula>Expenses[[#Totals],[Jun-xx]]+SUBTOTAL(109,CashPaidOut[Jun-xx])</totalsRowFormula>
    </tableColumn>
    <tableColumn id="9" xr3:uid="{C24B8C99-2B79-47ED-BB89-AB63A03F7CA6}" name="Jul-xx" totalsRowFunction="custom" dataDxfId="14" totalsRowDxfId="13">
      <totalsRowFormula>Expenses[[#Totals],[Jul-xx]]+SUBTOTAL(109,CashPaidOut[Jul-xx])</totalsRowFormula>
    </tableColumn>
    <tableColumn id="10" xr3:uid="{A00EC4F8-58B8-44C9-88FA-7F85F73B2036}" name="Aug-xx" totalsRowFunction="custom" dataDxfId="12" totalsRowDxfId="11">
      <totalsRowFormula>Expenses[[#Totals],[Aug-xx]]+SUBTOTAL(109,CashPaidOut[Aug-xx])</totalsRowFormula>
    </tableColumn>
    <tableColumn id="11" xr3:uid="{156DCDCE-DCAA-4412-9047-B1245603FF37}" name="Sep-xx" totalsRowFunction="custom" dataDxfId="10" totalsRowDxfId="9">
      <totalsRowFormula>Expenses[[#Totals],[Sep-xx]]+SUBTOTAL(109,CashPaidOut[Sep-xx])</totalsRowFormula>
    </tableColumn>
    <tableColumn id="12" xr3:uid="{1EE38CB3-8D36-47B4-BDA8-9CB849FE734C}" name="Oct-xx" totalsRowFunction="custom" dataDxfId="8" totalsRowDxfId="7">
      <totalsRowFormula>Expenses[[#Totals],[Oct-xx]]+SUBTOTAL(109,CashPaidOut[Oct-xx])</totalsRowFormula>
    </tableColumn>
    <tableColumn id="13" xr3:uid="{3438184B-EC73-468E-9872-A32D32D47C8E}" name="Nov-xx" totalsRowFunction="custom" dataDxfId="6" totalsRowDxfId="5">
      <totalsRowFormula>Expenses[[#Totals],[Nov-xx]]+SUBTOTAL(109,CashPaidOut[Nov-xx])</totalsRowFormula>
    </tableColumn>
    <tableColumn id="14" xr3:uid="{A80ACE2A-125C-4D05-A728-7744DD560A72}" name="Dec-xx" totalsRowFunction="custom" dataDxfId="4" totalsRowDxfId="3">
      <totalsRowFormula>Expenses[[#Totals],[Dec-xx]]+SUBTOTAL(109,CashPaidOut[Dec-xx])</totalsRowFormula>
    </tableColumn>
    <tableColumn id="15" xr3:uid="{8ADCDC85-66BB-4B7D-A1C5-7A897B896A44}" name="Total" totalsRowFunction="custom" dataDxfId="2" totalsRowDxfId="1">
      <totalsRowFormula>SUM(C55:N55)</totalsRow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Total Cash Paid Out and Cash on hand at month-end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100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46">
      <a:majorFont>
        <a:latin typeface="Sitka Heading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O58"/>
  <sheetViews>
    <sheetView showGridLines="0" tabSelected="1" zoomScaleNormal="100" workbookViewId="0">
      <selection activeCell="B3" sqref="B3"/>
    </sheetView>
  </sheetViews>
  <sheetFormatPr defaultColWidth="9.33203125" defaultRowHeight="10" x14ac:dyDescent="0.2"/>
  <cols>
    <col min="1" max="1" width="50.6640625" style="2" customWidth="1"/>
    <col min="2" max="2" width="15.6640625" style="2" customWidth="1"/>
    <col min="3" max="14" width="11.77734375" style="2" customWidth="1"/>
    <col min="15" max="15" width="15.6640625" style="2" customWidth="1"/>
    <col min="16" max="16" width="5.6640625" style="2" customWidth="1"/>
    <col min="17" max="16384" width="9.33203125" style="2"/>
  </cols>
  <sheetData>
    <row r="1" spans="1:15" s="11" customFormat="1" ht="26.5" x14ac:dyDescent="0.4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0" customFormat="1" ht="10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0" customFormat="1" ht="34.9" customHeight="1" x14ac:dyDescent="0.35">
      <c r="A3" s="13" t="s">
        <v>8</v>
      </c>
      <c r="B3" s="14">
        <f ca="1">TODAY()</f>
        <v>45190</v>
      </c>
      <c r="C3" s="55" t="s">
        <v>57</v>
      </c>
      <c r="D3" s="56"/>
      <c r="E3" s="56"/>
      <c r="F3" s="56"/>
      <c r="G3" s="56"/>
      <c r="H3" s="56"/>
      <c r="I3" s="56"/>
      <c r="J3" s="57" t="s">
        <v>58</v>
      </c>
      <c r="K3" s="57"/>
      <c r="L3" s="57"/>
      <c r="M3" s="57"/>
      <c r="N3" s="57" t="s">
        <v>59</v>
      </c>
      <c r="O3" s="57"/>
    </row>
    <row r="4" spans="1:15" s="10" customFormat="1" ht="34.9" customHeight="1" x14ac:dyDescent="0.35">
      <c r="A4" s="16" t="s">
        <v>24</v>
      </c>
      <c r="B4" s="17"/>
      <c r="C4" s="51"/>
      <c r="D4" s="18">
        <f t="shared" ref="D4:N4" si="0">Cash_minimum</f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5"/>
    </row>
    <row r="5" spans="1:15" s="10" customFormat="1" ht="15" customHeight="1" x14ac:dyDescent="0.35">
      <c r="A5" s="15"/>
      <c r="B5" s="15"/>
      <c r="C5" s="15"/>
      <c r="D5" s="15"/>
      <c r="E5" s="15"/>
      <c r="F5" s="15"/>
      <c r="G5" s="19"/>
      <c r="H5" s="15"/>
      <c r="I5" s="15"/>
      <c r="J5" s="15"/>
      <c r="K5" s="15"/>
      <c r="L5" s="15"/>
      <c r="M5" s="15"/>
      <c r="N5" s="15"/>
      <c r="O5" s="15"/>
    </row>
    <row r="6" spans="1:15" s="24" customFormat="1" ht="34.9" customHeight="1" x14ac:dyDescent="0.2">
      <c r="A6" s="20"/>
      <c r="B6" s="21" t="s">
        <v>23</v>
      </c>
      <c r="C6" s="22" t="s">
        <v>35</v>
      </c>
      <c r="D6" s="22" t="s">
        <v>36</v>
      </c>
      <c r="E6" s="22" t="s">
        <v>37</v>
      </c>
      <c r="F6" s="22" t="s">
        <v>38</v>
      </c>
      <c r="G6" s="22" t="s">
        <v>39</v>
      </c>
      <c r="H6" s="22" t="s">
        <v>40</v>
      </c>
      <c r="I6" s="22" t="s">
        <v>41</v>
      </c>
      <c r="J6" s="22" t="s">
        <v>42</v>
      </c>
      <c r="K6" s="22" t="s">
        <v>43</v>
      </c>
      <c r="L6" s="22" t="s">
        <v>44</v>
      </c>
      <c r="M6" s="22" t="s">
        <v>45</v>
      </c>
      <c r="N6" s="22" t="s">
        <v>46</v>
      </c>
      <c r="O6" s="23" t="s">
        <v>25</v>
      </c>
    </row>
    <row r="7" spans="1:15" s="24" customFormat="1" ht="34.9" customHeight="1" x14ac:dyDescent="0.2">
      <c r="A7" s="25" t="s">
        <v>29</v>
      </c>
      <c r="B7" s="26">
        <v>0</v>
      </c>
      <c r="C7" s="27">
        <f t="shared" ref="C7:M7" si="1">B56</f>
        <v>0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7">
        <f t="shared" si="1"/>
        <v>0</v>
      </c>
      <c r="N7" s="27"/>
      <c r="O7" s="28"/>
    </row>
    <row r="8" spans="1:15" s="24" customFormat="1" ht="34.9" customHeight="1" x14ac:dyDescent="0.2">
      <c r="A8" s="53" t="s">
        <v>66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24" customFormat="1" ht="34.9" customHeight="1" x14ac:dyDescent="0.2">
      <c r="A9" s="30" t="s">
        <v>0</v>
      </c>
      <c r="B9" s="31" t="s">
        <v>33</v>
      </c>
      <c r="C9" s="22" t="s">
        <v>35</v>
      </c>
      <c r="D9" s="22" t="s">
        <v>36</v>
      </c>
      <c r="E9" s="22" t="s">
        <v>37</v>
      </c>
      <c r="F9" s="22" t="s">
        <v>38</v>
      </c>
      <c r="G9" s="22" t="s">
        <v>39</v>
      </c>
      <c r="H9" s="22" t="s">
        <v>40</v>
      </c>
      <c r="I9" s="22" t="s">
        <v>41</v>
      </c>
      <c r="J9" s="22" t="s">
        <v>42</v>
      </c>
      <c r="K9" s="22" t="s">
        <v>43</v>
      </c>
      <c r="L9" s="22" t="s">
        <v>44</v>
      </c>
      <c r="M9" s="22" t="s">
        <v>45</v>
      </c>
      <c r="N9" s="22" t="s">
        <v>46</v>
      </c>
      <c r="O9" s="31" t="s">
        <v>25</v>
      </c>
    </row>
    <row r="10" spans="1:15" s="24" customFormat="1" ht="20.149999999999999" customHeight="1" x14ac:dyDescent="0.2">
      <c r="A10" s="32" t="s">
        <v>60</v>
      </c>
      <c r="B10" s="33"/>
      <c r="C10" s="34"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>
        <f t="shared" ref="O10:O17" si="2">SUM(C10:N10)</f>
        <v>0</v>
      </c>
    </row>
    <row r="11" spans="1:15" s="24" customFormat="1" ht="20.149999999999999" customHeight="1" x14ac:dyDescent="0.2">
      <c r="A11" s="32" t="s">
        <v>12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>
        <f t="shared" si="2"/>
        <v>0</v>
      </c>
    </row>
    <row r="12" spans="1:15" s="24" customFormat="1" ht="20.149999999999999" customHeight="1" x14ac:dyDescent="0.2">
      <c r="A12" s="32" t="s">
        <v>31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>
        <f t="shared" si="2"/>
        <v>0</v>
      </c>
    </row>
    <row r="13" spans="1:15" s="24" customFormat="1" ht="20.149999999999999" customHeight="1" x14ac:dyDescent="0.2">
      <c r="A13" s="32" t="s">
        <v>11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>
        <f t="shared" si="2"/>
        <v>0</v>
      </c>
    </row>
    <row r="14" spans="1:15" s="24" customFormat="1" ht="20.149999999999999" customHeight="1" x14ac:dyDescent="0.2">
      <c r="A14" s="47" t="s">
        <v>48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>
        <f t="shared" ref="O14" si="3">SUM(C14:N14)</f>
        <v>0</v>
      </c>
    </row>
    <row r="15" spans="1:15" s="24" customFormat="1" ht="20.149999999999999" customHeight="1" x14ac:dyDescent="0.2">
      <c r="A15" s="47" t="s">
        <v>61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>
        <f t="shared" ref="O15" si="4">SUM(C15:N15)</f>
        <v>0</v>
      </c>
    </row>
    <row r="16" spans="1:15" s="24" customFormat="1" ht="20.149999999999999" customHeight="1" x14ac:dyDescent="0.2">
      <c r="A16" s="32" t="s">
        <v>9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>
        <f t="shared" si="2"/>
        <v>0</v>
      </c>
    </row>
    <row r="17" spans="1:15" s="24" customFormat="1" ht="20.149999999999999" customHeight="1" x14ac:dyDescent="0.2">
      <c r="A17" s="32" t="s">
        <v>10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>
        <f t="shared" si="2"/>
        <v>0</v>
      </c>
    </row>
    <row r="18" spans="1:15" s="24" customFormat="1" ht="34.9" customHeight="1" x14ac:dyDescent="0.2">
      <c r="A18" s="36" t="s">
        <v>28</v>
      </c>
      <c r="B18" s="33"/>
      <c r="C18" s="34">
        <f t="shared" ref="C18:N18" si="5">SUM(C10,C12:C17,(C11*-1))</f>
        <v>0</v>
      </c>
      <c r="D18" s="34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si="5"/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>SUBTOTAL(109,CashReceipts[Total])</f>
        <v>0</v>
      </c>
    </row>
    <row r="19" spans="1:15" s="24" customFormat="1" ht="34.9" customHeight="1" x14ac:dyDescent="0.2">
      <c r="A19" s="25" t="s">
        <v>32</v>
      </c>
      <c r="B19" s="37">
        <f>(B7+CashReceipts[[#Totals],[ ]])</f>
        <v>0</v>
      </c>
      <c r="C19" s="37">
        <f>(C7+CashReceipts[[#Totals],[Jan-xx]])</f>
        <v>0</v>
      </c>
      <c r="D19" s="37">
        <f>(D7+CashReceipts[[#Totals],[Feb-xx]])</f>
        <v>0</v>
      </c>
      <c r="E19" s="37">
        <f>(E7+CashReceipts[[#Totals],[Mar-xx]])</f>
        <v>0</v>
      </c>
      <c r="F19" s="37">
        <f>(F7+CashReceipts[[#Totals],[Apr-xx]])</f>
        <v>0</v>
      </c>
      <c r="G19" s="37">
        <f>(G7+CashReceipts[[#Totals],[May-xx]])</f>
        <v>0</v>
      </c>
      <c r="H19" s="37">
        <f>(H7+CashReceipts[[#Totals],[Jun-xx]])</f>
        <v>0</v>
      </c>
      <c r="I19" s="37">
        <f>(I7+CashReceipts[[#Totals],[Jul-xx]])</f>
        <v>0</v>
      </c>
      <c r="J19" s="37">
        <f>(J7+CashReceipts[[#Totals],[Aug-xx]])</f>
        <v>0</v>
      </c>
      <c r="K19" s="37">
        <f>(K7+CashReceipts[[#Totals],[Sep-xx]])</f>
        <v>0</v>
      </c>
      <c r="L19" s="37">
        <f>(L7+CashReceipts[[#Totals],[Oct-xx]])</f>
        <v>0</v>
      </c>
      <c r="M19" s="37">
        <f>(M7+CashReceipts[[#Totals],[Nov-xx]])</f>
        <v>0</v>
      </c>
      <c r="N19" s="37">
        <f>(N7+CashReceipts[[#Totals],[Dec-xx]])</f>
        <v>0</v>
      </c>
      <c r="O19" s="38"/>
    </row>
    <row r="20" spans="1:15" s="24" customFormat="1" ht="34.9" customHeight="1" x14ac:dyDescent="0.2">
      <c r="A20" s="53" t="s">
        <v>65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24" customFormat="1" ht="34.9" customHeight="1" x14ac:dyDescent="0.2">
      <c r="A21" s="30" t="s">
        <v>1</v>
      </c>
      <c r="B21" s="31" t="s">
        <v>33</v>
      </c>
      <c r="C21" s="22" t="s">
        <v>35</v>
      </c>
      <c r="D21" s="22" t="s">
        <v>36</v>
      </c>
      <c r="E21" s="22" t="s">
        <v>37</v>
      </c>
      <c r="F21" s="22" t="s">
        <v>38</v>
      </c>
      <c r="G21" s="22" t="s">
        <v>39</v>
      </c>
      <c r="H21" s="22" t="s">
        <v>40</v>
      </c>
      <c r="I21" s="22" t="s">
        <v>41</v>
      </c>
      <c r="J21" s="22" t="s">
        <v>42</v>
      </c>
      <c r="K21" s="22" t="s">
        <v>43</v>
      </c>
      <c r="L21" s="22" t="s">
        <v>44</v>
      </c>
      <c r="M21" s="22" t="s">
        <v>45</v>
      </c>
      <c r="N21" s="22" t="s">
        <v>46</v>
      </c>
      <c r="O21" s="31" t="s">
        <v>25</v>
      </c>
    </row>
    <row r="22" spans="1:15" s="24" customFormat="1" ht="20.149999999999999" customHeight="1" x14ac:dyDescent="0.2">
      <c r="A22" s="32" t="s">
        <v>64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 t="shared" ref="O22:O47" si="6">SUM(C22:N22)</f>
        <v>0</v>
      </c>
    </row>
    <row r="23" spans="1:15" s="24" customFormat="1" ht="20.149999999999999" customHeight="1" x14ac:dyDescent="0.2">
      <c r="A23" s="9" t="s">
        <v>54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>
        <f t="shared" si="6"/>
        <v>0</v>
      </c>
    </row>
    <row r="24" spans="1:15" s="24" customFormat="1" ht="20.149999999999999" customHeight="1" x14ac:dyDescent="0.2">
      <c r="A24" s="32" t="s">
        <v>50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>
        <f t="shared" si="6"/>
        <v>0</v>
      </c>
    </row>
    <row r="25" spans="1:15" s="24" customFormat="1" ht="20.149999999999999" customHeight="1" x14ac:dyDescent="0.2">
      <c r="A25" s="32" t="s">
        <v>63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>
        <f>SUM(C25:N25)</f>
        <v>0</v>
      </c>
    </row>
    <row r="26" spans="1:15" s="24" customFormat="1" ht="20.149999999999999" customHeight="1" x14ac:dyDescent="0.2">
      <c r="A26" s="32" t="s">
        <v>2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>
        <f t="shared" si="6"/>
        <v>0</v>
      </c>
    </row>
    <row r="27" spans="1:15" s="24" customFormat="1" ht="20.149999999999999" customHeight="1" x14ac:dyDescent="0.2">
      <c r="A27" s="32" t="s">
        <v>52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>
        <f t="shared" si="6"/>
        <v>0</v>
      </c>
    </row>
    <row r="28" spans="1:15" s="24" customFormat="1" ht="20.149999999999999" customHeight="1" x14ac:dyDescent="0.2">
      <c r="A28" s="32" t="s">
        <v>13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>
        <f t="shared" si="6"/>
        <v>0</v>
      </c>
    </row>
    <row r="29" spans="1:15" s="24" customFormat="1" ht="20.149999999999999" customHeight="1" x14ac:dyDescent="0.2">
      <c r="A29" s="32" t="s">
        <v>14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>
        <f t="shared" si="6"/>
        <v>0</v>
      </c>
    </row>
    <row r="30" spans="1:15" s="24" customFormat="1" ht="20.149999999999999" customHeight="1" x14ac:dyDescent="0.2">
      <c r="A30" s="32" t="s">
        <v>15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>
        <f t="shared" si="6"/>
        <v>0</v>
      </c>
    </row>
    <row r="31" spans="1:15" s="24" customFormat="1" ht="20.149999999999999" customHeight="1" x14ac:dyDescent="0.2">
      <c r="A31" s="32" t="s">
        <v>22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>
        <f t="shared" si="6"/>
        <v>0</v>
      </c>
    </row>
    <row r="32" spans="1:15" s="24" customFormat="1" ht="20.149999999999999" customHeight="1" x14ac:dyDescent="0.2">
      <c r="A32" s="32" t="s">
        <v>30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>
        <f t="shared" si="6"/>
        <v>0</v>
      </c>
    </row>
    <row r="33" spans="1:15" s="24" customFormat="1" ht="20.149999999999999" customHeight="1" x14ac:dyDescent="0.2">
      <c r="A33" s="32" t="s">
        <v>16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>
        <f t="shared" si="6"/>
        <v>0</v>
      </c>
    </row>
    <row r="34" spans="1:15" s="24" customFormat="1" ht="20.149999999999999" customHeight="1" x14ac:dyDescent="0.2">
      <c r="A34" s="32" t="s">
        <v>17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>
        <f t="shared" si="6"/>
        <v>0</v>
      </c>
    </row>
    <row r="35" spans="1:15" s="24" customFormat="1" ht="20.149999999999999" customHeight="1" x14ac:dyDescent="0.2">
      <c r="A35" s="32" t="s">
        <v>18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>
        <f t="shared" si="6"/>
        <v>0</v>
      </c>
    </row>
    <row r="36" spans="1:15" s="24" customFormat="1" ht="20.149999999999999" customHeight="1" x14ac:dyDescent="0.2">
      <c r="A36" s="32" t="s">
        <v>49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>
        <f t="shared" si="6"/>
        <v>0</v>
      </c>
    </row>
    <row r="37" spans="1:15" s="24" customFormat="1" ht="20.149999999999999" customHeight="1" x14ac:dyDescent="0.2">
      <c r="A37" s="32" t="s">
        <v>26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>
        <f t="shared" si="6"/>
        <v>0</v>
      </c>
    </row>
    <row r="38" spans="1:15" s="24" customFormat="1" ht="20.149999999999999" customHeight="1" x14ac:dyDescent="0.2">
      <c r="A38" s="32" t="s">
        <v>19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>
        <f t="shared" si="6"/>
        <v>0</v>
      </c>
    </row>
    <row r="39" spans="1:15" s="24" customFormat="1" ht="20.149999999999999" customHeight="1" x14ac:dyDescent="0.2">
      <c r="A39" s="32" t="s">
        <v>20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>
        <f t="shared" si="6"/>
        <v>0</v>
      </c>
    </row>
    <row r="40" spans="1:15" s="24" customFormat="1" ht="20.149999999999999" customHeight="1" x14ac:dyDescent="0.2">
      <c r="A40" s="32" t="s">
        <v>21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>
        <f t="shared" si="6"/>
        <v>0</v>
      </c>
    </row>
    <row r="41" spans="1:15" s="24" customFormat="1" ht="20.149999999999999" customHeight="1" x14ac:dyDescent="0.2">
      <c r="A41" s="32" t="s">
        <v>51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>
        <f t="shared" si="6"/>
        <v>0</v>
      </c>
    </row>
    <row r="42" spans="1:15" s="24" customFormat="1" ht="20.149999999999999" customHeight="1" x14ac:dyDescent="0.2">
      <c r="A42" s="32" t="s">
        <v>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>
        <f t="shared" si="6"/>
        <v>0</v>
      </c>
    </row>
    <row r="43" spans="1:15" s="24" customFormat="1" ht="20.149999999999999" customHeight="1" x14ac:dyDescent="0.2">
      <c r="A43" s="32" t="s">
        <v>55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>
        <f t="shared" si="6"/>
        <v>0</v>
      </c>
    </row>
    <row r="44" spans="1:15" s="24" customFormat="1" ht="20.149999999999999" customHeight="1" x14ac:dyDescent="0.2">
      <c r="A44" s="32" t="s">
        <v>55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>
        <f t="shared" si="6"/>
        <v>0</v>
      </c>
    </row>
    <row r="45" spans="1:15" s="24" customFormat="1" ht="20.149999999999999" customHeight="1" x14ac:dyDescent="0.2">
      <c r="A45" s="32" t="s">
        <v>55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>
        <f t="shared" si="6"/>
        <v>0</v>
      </c>
    </row>
    <row r="46" spans="1:15" s="24" customFormat="1" ht="20.149999999999999" customHeight="1" x14ac:dyDescent="0.2">
      <c r="A46" s="32" t="s">
        <v>55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>
        <f t="shared" si="6"/>
        <v>0</v>
      </c>
    </row>
    <row r="47" spans="1:15" s="24" customFormat="1" ht="20.149999999999999" customHeight="1" x14ac:dyDescent="0.2">
      <c r="A47" s="32" t="s">
        <v>55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>
        <f t="shared" si="6"/>
        <v>0</v>
      </c>
    </row>
    <row r="48" spans="1:15" s="24" customFormat="1" ht="34.9" customHeight="1" x14ac:dyDescent="0.2">
      <c r="A48" s="36" t="s">
        <v>4</v>
      </c>
      <c r="B48" s="39"/>
      <c r="C48" s="34">
        <f>SUBTOTAL(109,Expenses[Jan-xx])</f>
        <v>0</v>
      </c>
      <c r="D48" s="34">
        <f>SUBTOTAL(109,Expenses[Feb-xx])</f>
        <v>0</v>
      </c>
      <c r="E48" s="34">
        <f>SUBTOTAL(109,Expenses[Mar-xx])</f>
        <v>0</v>
      </c>
      <c r="F48" s="34">
        <f>SUBTOTAL(109,Expenses[Apr-xx])</f>
        <v>0</v>
      </c>
      <c r="G48" s="34">
        <f>SUBTOTAL(109,Expenses[May-xx])</f>
        <v>0</v>
      </c>
      <c r="H48" s="34">
        <f>SUBTOTAL(109,Expenses[Jun-xx])</f>
        <v>0</v>
      </c>
      <c r="I48" s="34">
        <f>SUBTOTAL(109,Expenses[Jul-xx])</f>
        <v>0</v>
      </c>
      <c r="J48" s="34">
        <f>SUBTOTAL(109,Expenses[Aug-xx])</f>
        <v>0</v>
      </c>
      <c r="K48" s="34">
        <f>SUBTOTAL(109,Expenses[Sep-xx])</f>
        <v>0</v>
      </c>
      <c r="L48" s="34">
        <f>SUBTOTAL(109,Expenses[Oct-xx])</f>
        <v>0</v>
      </c>
      <c r="M48" s="34">
        <f>SUBTOTAL(109,Expenses[Nov-xx])</f>
        <v>0</v>
      </c>
      <c r="N48" s="34">
        <f>SUBTOTAL(109,Expenses[Dec-xx])</f>
        <v>0</v>
      </c>
      <c r="O48" s="35">
        <f>SUBTOTAL(109,Expenses[Total])</f>
        <v>0</v>
      </c>
    </row>
    <row r="49" spans="1:15" s="24" customFormat="1" ht="34.9" customHeight="1" x14ac:dyDescent="0.2">
      <c r="A49" s="40" t="s">
        <v>1</v>
      </c>
      <c r="B49" s="41" t="s">
        <v>33</v>
      </c>
      <c r="C49" s="42" t="s">
        <v>35</v>
      </c>
      <c r="D49" s="22" t="s">
        <v>36</v>
      </c>
      <c r="E49" s="22" t="s">
        <v>37</v>
      </c>
      <c r="F49" s="22" t="s">
        <v>38</v>
      </c>
      <c r="G49" s="22" t="s">
        <v>39</v>
      </c>
      <c r="H49" s="22" t="s">
        <v>40</v>
      </c>
      <c r="I49" s="22" t="s">
        <v>41</v>
      </c>
      <c r="J49" s="22" t="s">
        <v>42</v>
      </c>
      <c r="K49" s="22" t="s">
        <v>43</v>
      </c>
      <c r="L49" s="22" t="s">
        <v>44</v>
      </c>
      <c r="M49" s="22" t="s">
        <v>45</v>
      </c>
      <c r="N49" s="22" t="s">
        <v>46</v>
      </c>
      <c r="O49" s="21" t="s">
        <v>25</v>
      </c>
    </row>
    <row r="50" spans="1:15" s="24" customFormat="1" ht="20.149999999999999" customHeight="1" x14ac:dyDescent="0.2">
      <c r="A50" s="32" t="s">
        <v>5</v>
      </c>
      <c r="B50" s="3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5">
        <f t="shared" ref="O50:O55" si="7">SUM(C50:N50)</f>
        <v>0</v>
      </c>
    </row>
    <row r="51" spans="1:15" s="24" customFormat="1" ht="20.149999999999999" customHeight="1" x14ac:dyDescent="0.2">
      <c r="A51" s="32" t="s">
        <v>27</v>
      </c>
      <c r="B51" s="3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5">
        <f t="shared" si="7"/>
        <v>0</v>
      </c>
    </row>
    <row r="52" spans="1:15" s="24" customFormat="1" ht="20.149999999999999" customHeight="1" x14ac:dyDescent="0.2">
      <c r="A52" s="32" t="s">
        <v>6</v>
      </c>
      <c r="B52" s="3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5">
        <f t="shared" si="7"/>
        <v>0</v>
      </c>
    </row>
    <row r="53" spans="1:15" s="24" customFormat="1" ht="20.149999999999999" customHeight="1" x14ac:dyDescent="0.2">
      <c r="A53" s="32" t="s">
        <v>53</v>
      </c>
      <c r="B53" s="3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5">
        <f t="shared" si="7"/>
        <v>0</v>
      </c>
    </row>
    <row r="54" spans="1:15" s="24" customFormat="1" ht="20.149999999999999" customHeight="1" x14ac:dyDescent="0.2">
      <c r="A54" s="32" t="s">
        <v>62</v>
      </c>
      <c r="B54" s="3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35">
        <f t="shared" si="7"/>
        <v>0</v>
      </c>
    </row>
    <row r="55" spans="1:15" s="24" customFormat="1" ht="34.9" customHeight="1" x14ac:dyDescent="0.2">
      <c r="A55" s="36" t="s">
        <v>7</v>
      </c>
      <c r="B55" s="33"/>
      <c r="C55" s="35">
        <f>Expenses[[#Totals],[Jan-xx]]+SUBTOTAL(109,CashPaidOut[Jan-xx])</f>
        <v>0</v>
      </c>
      <c r="D55" s="35">
        <f>Expenses[[#Totals],[Feb-xx]]+SUBTOTAL(109,CashPaidOut[Feb-xx])</f>
        <v>0</v>
      </c>
      <c r="E55" s="35">
        <f>Expenses[[#Totals],[Mar-xx]]+SUBTOTAL(109,CashPaidOut[Mar-xx])</f>
        <v>0</v>
      </c>
      <c r="F55" s="43">
        <f>Expenses[[#Totals],[Apr-xx]]+SUBTOTAL(109,CashPaidOut[Apr-xx])</f>
        <v>0</v>
      </c>
      <c r="G55" s="43">
        <f>Expenses[[#Totals],[May-xx]]+SUBTOTAL(109,CashPaidOut[May-xx])</f>
        <v>0</v>
      </c>
      <c r="H55" s="43">
        <f>Expenses[[#Totals],[Jun-xx]]+SUBTOTAL(109,CashPaidOut[Jun-xx])</f>
        <v>0</v>
      </c>
      <c r="I55" s="43">
        <f>Expenses[[#Totals],[Jul-xx]]+SUBTOTAL(109,CashPaidOut[Jul-xx])</f>
        <v>0</v>
      </c>
      <c r="J55" s="43">
        <f>Expenses[[#Totals],[Aug-xx]]+SUBTOTAL(109,CashPaidOut[Aug-xx])</f>
        <v>0</v>
      </c>
      <c r="K55" s="43">
        <f>Expenses[[#Totals],[Sep-xx]]+SUBTOTAL(109,CashPaidOut[Sep-xx])</f>
        <v>0</v>
      </c>
      <c r="L55" s="43">
        <f>Expenses[[#Totals],[Oct-xx]]+SUBTOTAL(109,CashPaidOut[Oct-xx])</f>
        <v>0</v>
      </c>
      <c r="M55" s="43">
        <f>Expenses[[#Totals],[Nov-xx]]+SUBTOTAL(109,CashPaidOut[Nov-xx])</f>
        <v>0</v>
      </c>
      <c r="N55" s="43">
        <f>Expenses[[#Totals],[Dec-xx]]+SUBTOTAL(109,CashPaidOut[Dec-xx])</f>
        <v>0</v>
      </c>
      <c r="O55" s="35">
        <f t="shared" si="7"/>
        <v>0</v>
      </c>
    </row>
    <row r="56" spans="1:15" s="24" customFormat="1" ht="34.9" customHeight="1" x14ac:dyDescent="0.2">
      <c r="A56" s="44" t="s">
        <v>47</v>
      </c>
      <c r="B56" s="37">
        <f>B19</f>
        <v>0</v>
      </c>
      <c r="C56" s="37">
        <f>C19-CashPaidOut[[#Totals],[Jan-xx]]</f>
        <v>0</v>
      </c>
      <c r="D56" s="37">
        <f>D19-CashPaidOut[[#Totals],[Feb-xx]]</f>
        <v>0</v>
      </c>
      <c r="E56" s="37">
        <f>E19-CashPaidOut[[#Totals],[Mar-xx]]</f>
        <v>0</v>
      </c>
      <c r="F56" s="37">
        <f>F19-CashPaidOut[[#Totals],[Apr-xx]]</f>
        <v>0</v>
      </c>
      <c r="G56" s="37">
        <f>G19-CashPaidOut[[#Totals],[May-xx]]</f>
        <v>0</v>
      </c>
      <c r="H56" s="37">
        <f>H19-CashPaidOut[[#Totals],[Jun-xx]]</f>
        <v>0</v>
      </c>
      <c r="I56" s="37">
        <f>I19-CashPaidOut[[#Totals],[Jul-xx]]</f>
        <v>0</v>
      </c>
      <c r="J56" s="37">
        <f>J19-CashPaidOut[[#Totals],[Aug-xx]]</f>
        <v>0</v>
      </c>
      <c r="K56" s="37">
        <f>K19-CashPaidOut[[#Totals],[Sep-xx]]</f>
        <v>0</v>
      </c>
      <c r="L56" s="37">
        <f>L19-CashPaidOut[[#Totals],[Oct-xx]]</f>
        <v>0</v>
      </c>
      <c r="M56" s="37">
        <f>M19-CashPaidOut[[#Totals],[Nov-xx]]</f>
        <v>0</v>
      </c>
      <c r="N56" s="37">
        <f>N19-CashPaidOut[[#Totals],[Dec-xx]]</f>
        <v>0</v>
      </c>
      <c r="O56" s="38"/>
    </row>
    <row r="57" spans="1:15" s="24" customFormat="1" ht="34.9" customHeight="1" x14ac:dyDescent="0.2">
      <c r="A57" s="36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3"/>
    </row>
    <row r="58" spans="1:15" s="24" customFormat="1" ht="34.9" customHeight="1" x14ac:dyDescent="0.2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</sheetData>
  <sheetProtection insertColumns="0" insertRows="0"/>
  <mergeCells count="4">
    <mergeCell ref="A1:O1"/>
    <mergeCell ref="C3:I3"/>
    <mergeCell ref="J3:M3"/>
    <mergeCell ref="N3:O3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8">
    <dataValidation type="decimal" operator="lessThanOrEqual" allowBlank="1" showInputMessage="1" showErrorMessage="1" sqref="B19:N19 B56:N57" xr:uid="{00000000-0002-0000-0000-000003000000}">
      <formula1>10000000</formula1>
    </dataValidation>
    <dataValidation type="decimal" errorStyle="warning" operator="lessThanOrEqual" allowBlank="1" showInputMessage="1" showErrorMessage="1" error="Please enter a number greater than zero" sqref="O50:O54 O10:O17 O22:O47" xr:uid="{804F8EE7-2B0B-46DA-9875-BB1371E4AA2F}">
      <formula1>10000000</formula1>
    </dataValidation>
    <dataValidation allowBlank="1" showInputMessage="1" showErrorMessage="1" prompt="Enter details in table at right" sqref="A6" xr:uid="{3830027A-6EBE-4F38-85D2-C701F11E6CFA}"/>
    <dataValidation allowBlank="1" showInputMessage="1" showErrorMessage="1" prompt="Enter details in Cash Receipts table below" sqref="A8 A20" xr:uid="{DF3A80CC-4543-46BA-A64A-F2B21C703A6C}"/>
    <dataValidation allowBlank="1" showInputMessage="1" showErrorMessage="1" prompt="Enter details in Other Operating Data table below" sqref="A58" xr:uid="{47453186-77C9-4FD0-AF82-0C218D8785B9}"/>
    <dataValidation allowBlank="1" showInputMessage="1" sqref="C58:N58" xr:uid="{850D6EE5-2289-46E1-875A-162398F1BDB6}"/>
    <dataValidation operator="lessThanOrEqual" allowBlank="1" showInputMessage="1" showErrorMessage="1" error="Please enter a number greater than zero." sqref="O58" xr:uid="{D2A17DC1-E6CB-4A1C-B917-B2258C4313DD}"/>
    <dataValidation type="decimal" allowBlank="1" showInputMessage="1" showErrorMessage="1" sqref="C50:N54 C10:N17 C22:N47" xr:uid="{84CAE0E0-3152-4547-A5F1-AF50A835ACC2}">
      <formula1>-10000000</formula1>
      <formula2>10000000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fitToHeight="0" orientation="landscape" horizontalDpi="4294967293" verticalDpi="4294967293" r:id="rId1"/>
  <headerFooter alignWithMargins="0">
    <oddFooter>Page &amp;P of &amp;N</oddFooter>
  </headerFooter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R55"/>
  <sheetViews>
    <sheetView showGridLines="0" view="pageBreakPreview" zoomScale="50" zoomScaleNormal="100" zoomScaleSheetLayoutView="50" workbookViewId="0">
      <selection activeCell="O14" sqref="O14"/>
    </sheetView>
  </sheetViews>
  <sheetFormatPr defaultColWidth="9.33203125" defaultRowHeight="10" x14ac:dyDescent="0.2"/>
  <cols>
    <col min="1" max="1" width="5.6640625" style="2" customWidth="1"/>
    <col min="2" max="12" width="20.6640625" style="2" customWidth="1"/>
    <col min="13" max="13" width="5.6640625" style="2" customWidth="1"/>
    <col min="14" max="15" width="15.6640625" style="2" customWidth="1"/>
    <col min="16" max="16384" width="9.33203125" style="2"/>
  </cols>
  <sheetData>
    <row r="1" spans="2:18" ht="25.15" customHeight="1" x14ac:dyDescent="0.55000000000000004">
      <c r="C1" s="4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ht="60" customHeight="1" x14ac:dyDescent="0.2">
      <c r="B2" s="59" t="s">
        <v>56</v>
      </c>
      <c r="C2" s="60"/>
      <c r="D2" s="60"/>
      <c r="E2" s="60"/>
      <c r="F2" s="60"/>
      <c r="G2" s="52">
        <f>+Cash_minimum</f>
        <v>0</v>
      </c>
      <c r="H2" s="7"/>
      <c r="I2" s="7"/>
      <c r="J2" s="5"/>
      <c r="K2" s="5"/>
      <c r="L2" s="6"/>
      <c r="M2" s="4"/>
      <c r="N2" s="4"/>
      <c r="O2" s="4"/>
      <c r="P2" s="4"/>
      <c r="Q2" s="4"/>
      <c r="R2" s="4"/>
    </row>
    <row r="3" spans="2:18" ht="25.1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25.1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Q4" s="4"/>
      <c r="R4" s="4"/>
    </row>
    <row r="5" spans="2:18" ht="25.15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25.1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25.15" customHeigh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25.1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25.15" customHeigh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25.15" customHeigh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25.15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25.15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25.15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25.15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25.1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25.1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3:18" ht="25.15" customHeight="1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3:18" ht="25.15" customHeigh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3:18" ht="25.1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3:18" ht="25.1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3:18" ht="25.1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3:18" ht="25.1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3:18" ht="25.1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3:18" ht="25.1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3:18" ht="25.1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3:18" ht="25.1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3:18" ht="25.1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3:18" ht="25.1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3:18" ht="25.1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3:18" ht="25.1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3:18" ht="25.1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3:18" ht="25.1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3:4" ht="25.15" customHeight="1" x14ac:dyDescent="0.2"/>
    <row r="34" spans="3:4" ht="25.15" customHeight="1" x14ac:dyDescent="0.2"/>
    <row r="35" spans="3:4" ht="25.15" customHeight="1" x14ac:dyDescent="0.25">
      <c r="C35" s="1"/>
      <c r="D35" s="3"/>
    </row>
    <row r="36" spans="3:4" ht="25.15" customHeight="1" x14ac:dyDescent="0.2"/>
    <row r="37" spans="3:4" ht="25.15" customHeight="1" x14ac:dyDescent="0.2"/>
    <row r="38" spans="3:4" ht="25.15" customHeight="1" x14ac:dyDescent="0.2"/>
    <row r="39" spans="3:4" ht="25.15" customHeight="1" x14ac:dyDescent="0.2"/>
    <row r="40" spans="3:4" ht="25.15" customHeight="1" x14ac:dyDescent="0.2"/>
    <row r="41" spans="3:4" ht="25.15" customHeight="1" x14ac:dyDescent="0.2"/>
    <row r="42" spans="3:4" ht="25.15" customHeight="1" x14ac:dyDescent="0.2"/>
    <row r="43" spans="3:4" ht="25.15" customHeight="1" x14ac:dyDescent="0.2"/>
    <row r="44" spans="3:4" ht="25.15" customHeight="1" x14ac:dyDescent="0.2"/>
    <row r="45" spans="3:4" ht="25.15" customHeight="1" x14ac:dyDescent="0.2"/>
    <row r="46" spans="3:4" ht="25.15" customHeight="1" x14ac:dyDescent="0.2"/>
    <row r="47" spans="3:4" ht="25.15" customHeight="1" x14ac:dyDescent="0.2"/>
    <row r="48" spans="3:4" ht="25.15" customHeight="1" x14ac:dyDescent="0.2"/>
    <row r="49" spans="3:4" ht="25.15" customHeight="1" x14ac:dyDescent="0.2"/>
    <row r="50" spans="3:4" ht="25.15" customHeight="1" x14ac:dyDescent="0.2"/>
    <row r="51" spans="3:4" ht="25.15" customHeight="1" x14ac:dyDescent="0.2"/>
    <row r="52" spans="3:4" ht="25.15" customHeight="1" x14ac:dyDescent="0.2"/>
    <row r="53" spans="3:4" ht="25.15" customHeight="1" x14ac:dyDescent="0.2"/>
    <row r="54" spans="3:4" ht="25.15" customHeight="1" x14ac:dyDescent="0.55000000000000004">
      <c r="C54" s="58"/>
      <c r="D54" s="58"/>
    </row>
    <row r="55" spans="3:4" ht="10.15" customHeight="1" x14ac:dyDescent="0.2"/>
  </sheetData>
  <mergeCells count="2">
    <mergeCell ref="C54:D54"/>
    <mergeCell ref="B2:F2"/>
  </mergeCells>
  <phoneticPr fontId="2" type="noConversion"/>
  <pageMargins left="0.23622047244094491" right="0.23622047244094491" top="0.74803149606299213" bottom="0.74803149606299213" header="0.31496062992125984" footer="0.31496062992125984"/>
  <pageSetup scale="7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8F548-37B1-4BB9-8586-C00AC2AE6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9E777-2F63-49CE-BE8D-5E4B77E489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B1E6836D-872D-4FC7-867A-AB5EEB1C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Cash flow</vt:lpstr>
      <vt:lpstr>Cash flow chart</vt:lpstr>
      <vt:lpstr>Cash_beginning</vt:lpstr>
      <vt:lpstr>Cash_minimum</vt:lpstr>
      <vt:lpstr>'Cash flow'!Print_Area</vt:lpstr>
      <vt:lpstr>'Cash flow chart'!Print_Area</vt:lpstr>
      <vt:lpstr>'Cash flow'!Print_Titles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2023-02-16T07:16:05Z</dcterms:created>
  <dcterms:modified xsi:type="dcterms:W3CDTF">2023-09-21T17:37:50Z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